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IP Waterfall Calculator" sheetId="1" state="visible" r:id="rId3"/>
    <sheet name="How to use this model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<sst xmlns="http://schemas.openxmlformats.org/spreadsheetml/2006/main" count="87" uniqueCount="86">
  <si>
    <t xml:space="preserve">MIP · DESK   —   Waterfall Calculator</t>
  </si>
  <si>
    <t xml:space="preserve">Management Incentive Plan — Capital Structure &amp; Returns Model</t>
  </si>
  <si>
    <t xml:space="preserve">mipdesk.com</t>
  </si>
  <si>
    <t xml:space="preserve">  1.  CAPITAL STRUCTURE — INPUTS</t>
  </si>
  <si>
    <t xml:space="preserve">Total deal enterprise value (€m)</t>
  </si>
  <si>
    <t xml:space="preserve">Entry EV at acquisition</t>
  </si>
  <si>
    <t xml:space="preserve">Senior debt (€m)</t>
  </si>
  <si>
    <t xml:space="preserve">Bullet loan — principal repaid at exit</t>
  </si>
  <si>
    <t xml:space="preserve">Senior debt interest rate (% p.a.)</t>
  </si>
  <si>
    <t xml:space="preserve">Paid in cash by portco — does not accrue</t>
  </si>
  <si>
    <t xml:space="preserve">Preferred shares (€m)</t>
  </si>
  <si>
    <t xml:space="preserve">Subscribed by PE investor via strip</t>
  </si>
  <si>
    <t xml:space="preserve">Preferred PIK rate (% p.a.)</t>
  </si>
  <si>
    <t xml:space="preserve">Typical range: 8–12% p.a.</t>
  </si>
  <si>
    <t xml:space="preserve">Ordinary shares — total (€m)</t>
  </si>
  <si>
    <t xml:space="preserve">Deal EV – debt – preferred</t>
  </si>
  <si>
    <t xml:space="preserve">  2.  STRIP &amp; MIP</t>
  </si>
  <si>
    <t xml:space="preserve">Strip ratio — ordinary shares (%)</t>
  </si>
  <si>
    <t xml:space="preserve">Ordinary % of strip (e.g. 4% ords / 96% prefs). Varies by deal.</t>
  </si>
  <si>
    <t xml:space="preserve">Management allocation — % of total ords</t>
  </si>
  <si>
    <t xml:space="preserve">≥ 10% recommended for tax reasons in NL</t>
  </si>
  <si>
    <t xml:space="preserve">  3.  HOLD PERIOD &amp; EXIT</t>
  </si>
  <si>
    <t xml:space="preserve">Hold period (years)</t>
  </si>
  <si>
    <t xml:space="preserve">Typically 3–7 years</t>
  </si>
  <si>
    <t xml:space="preserve">Exit enterprise value (€m)</t>
  </si>
  <si>
    <t xml:space="preserve">Adjust to model different scenarios</t>
  </si>
  <si>
    <t xml:space="preserve">  4.  DERIVED CAPITAL STRUCTURE</t>
  </si>
  <si>
    <t xml:space="preserve">PE strip ords (€m)</t>
  </si>
  <si>
    <t xml:space="preserve">Ordinary share component of strip = Prefs × (ords% / prefs%)</t>
  </si>
  <si>
    <t xml:space="preserve">Sweet equity — total (€m)</t>
  </si>
  <si>
    <t xml:space="preserve">Total ords outside the strip</t>
  </si>
  <si>
    <t xml:space="preserve">Management investment (€m)</t>
  </si>
  <si>
    <t xml:space="preserve">Management's ordinary shares at €1/share pari passu</t>
  </si>
  <si>
    <t xml:space="preserve">PE sweet equity (€m)</t>
  </si>
  <si>
    <t xml:space="preserve">PE ordinary shares outside strip (if any)</t>
  </si>
  <si>
    <t xml:space="preserve">PE total equity investment (€m)</t>
  </si>
  <si>
    <t xml:space="preserve">Prefs + strip ords + PE sweet equity</t>
  </si>
  <si>
    <t xml:space="preserve">Preferred as % of equity</t>
  </si>
  <si>
    <t xml:space="preserve">Higher % = more gearing for management</t>
  </si>
  <si>
    <t xml:space="preserve">  5.  EXIT WATERFALL</t>
  </si>
  <si>
    <t xml:space="preserve">Preferred shares at exit (€m)</t>
  </si>
  <si>
    <t xml:space="preserve">Principal + compounded PIK: Prefs × (1 + PIK)ⁿ</t>
  </si>
  <si>
    <t xml:space="preserve">Break-even EV for ordinary shareholders (€m)</t>
  </si>
  <si>
    <t xml:space="preserve">Below this EV, management receives nothing</t>
  </si>
  <si>
    <t xml:space="preserve">Available for ordinary shareholders (€m)</t>
  </si>
  <si>
    <t xml:space="preserve">Exit EV – debt – preferred at exit (floor at zero)</t>
  </si>
  <si>
    <t xml:space="preserve">Annual debt interest cost to portco (€m p.a.)</t>
  </si>
  <si>
    <t xml:space="preserve">Cash paid by portfolio company — not part of exit waterfall</t>
  </si>
  <si>
    <t xml:space="preserve">  6.  RETURNS</t>
  </si>
  <si>
    <t xml:space="preserve">Management proceeds (€m)</t>
  </si>
  <si>
    <t xml:space="preserve">Ords pot × management % of total ords</t>
  </si>
  <si>
    <t xml:space="preserve">Management MOIC</t>
  </si>
  <si>
    <t xml:space="preserve">Multiple on invested capital</t>
  </si>
  <si>
    <t xml:space="preserve">Management IRR</t>
  </si>
  <si>
    <t xml:space="preserve">Annualised return (simplified — no interim cashflows)</t>
  </si>
  <si>
    <t xml:space="preserve">PE proceeds — from preferred (€m)</t>
  </si>
  <si>
    <t xml:space="preserve">Full principal + PIK return</t>
  </si>
  <si>
    <t xml:space="preserve">PE proceeds — from ordinary shares (€m)</t>
  </si>
  <si>
    <t xml:space="preserve">PE's share of ords pot</t>
  </si>
  <si>
    <t xml:space="preserve">PE total proceeds (€m)</t>
  </si>
  <si>
    <t xml:space="preserve">Preferred + ordinary</t>
  </si>
  <si>
    <t xml:space="preserve">PE MOIC</t>
  </si>
  <si>
    <t xml:space="preserve">PE IRR</t>
  </si>
  <si>
    <t xml:space="preserve">Annualised return (simplified)</t>
  </si>
  <si>
    <t xml:space="preserve">  7.  EXIT EV SENSITIVITY — MANAGEMENT MOIC</t>
  </si>
  <si>
    <t xml:space="preserve">Exit EV (€m)</t>
  </si>
  <si>
    <t xml:space="preserve">Ords pot (€m)</t>
  </si>
  <si>
    <t xml:space="preserve">Mgmt MOIC</t>
  </si>
  <si>
    <t xml:space="preserve">Blue cells are inputs — change them to model your own deal. Black cells are calculated. IRR assumes a single cash outflow at entry and single inflow at exit.</t>
  </si>
  <si>
    <t xml:space="preserve">MIP Desk — Incentive Plan Management &amp; Advisory   ·   mipdesk.com   ·   contact@roesadvisory.com   ·   © 2026 Roes Advisory B.V.</t>
  </si>
  <si>
    <t xml:space="preserve">MIP · DESK  —  How to use this model</t>
  </si>
  <si>
    <t xml:space="preserve">Management Incentive Plan Waterfall Calculator — User Guide</t>
  </si>
  <si>
    <t xml:space="preserve">What this model does</t>
  </si>
  <si>
    <t xml:space="preserve">This model calculates the exit returns for the PE investor and the management team (MIP) in a PE-backed company, based on the capital structure of the deal. Change the blue input cells to reflect your own deal — the model recalculates automatically.</t>
  </si>
  <si>
    <t xml:space="preserve">The capital structure</t>
  </si>
  <si>
    <t xml:space="preserve">A typical PE acquisition is funded through three layers: senior debt, preferred shares (held by the PE investor), and ordinary shares (split between the PE investor and management). The preferred shares carry a PIK return that accrues over the hold period and is repaid before ordinary shareholders receive anything.</t>
  </si>
  <si>
    <t xml:space="preserve">The strip</t>
  </si>
  <si>
    <t xml:space="preserve">The PE investor holds preferred and ordinary shares together as a 'strip' — a fixed-ratio combination. The strip ratio (ordinary % of total strip) varies by deal. Management holds only ordinary shares, pari passu at the same price per share.</t>
  </si>
  <si>
    <t xml:space="preserve">Sweet equity</t>
  </si>
  <si>
    <t xml:space="preserve">The ordinary shares held by management are referred to as 'sweet equity' — the most junior instrument in the capital structure. They have value only above the break-even enterprise value, but benefit from the full gearing of the preferred stack above that threshold. This is what drives the high management MOIC.</t>
  </si>
  <si>
    <t xml:space="preserve">The exit waterfall</t>
  </si>
  <si>
    <t xml:space="preserve">At exit, proceeds are distributed in order: (1) senior debt repaid in full, (2) preferred shares repaid including all accrued PIK, (3) remaining proceeds distributed pro rata to all ordinary shareholders. The break-even EV is the minimum exit value at which ordinary shareholders receive anything.</t>
  </si>
  <si>
    <t xml:space="preserve">Colour coding (industry standard)</t>
  </si>
  <si>
    <t xml:space="preserve">Blue cells = inputs (change these to model your deal). Black cells = formulas (do not overwrite). Green highlighted row in the sensitivity table = base case.</t>
  </si>
  <si>
    <t xml:space="preserve">Disclaimer</t>
  </si>
  <si>
    <t xml:space="preserve">This model is for illustrative purposes only. It uses a simplified IRR calculation (single cash in / single cash out) and does not account for interim dividends, ratchets, or complex waterfall provisions. Always verify with your legal and financial advisors before making investment decisions.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</si>
</sst>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\m"/>
    <numFmt numFmtId="166" formatCode="0.0%"/>
    <numFmt numFmtId="167" formatCode="0&quot; years&quot;"/>
    <numFmt numFmtId="168" formatCode="#,##0.000\m"/>
    <numFmt numFmtId="169" formatCode="#,##0.00\m"/>
    <numFmt numFmtId="170" formatCode="0.0\x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AABBDD"/>
      <name val="Arial"/>
      <family val="0"/>
      <charset val="1"/>
    </font>
    <font>
      <sz val="9"/>
      <color rgb="FF0D6B4E"/>
      <name val="Arial"/>
      <family val="0"/>
      <charset val="1"/>
    </font>
    <font>
      <b val="true"/>
      <sz val="8.5"/>
      <color rgb="FFFFFFFF"/>
      <name val="Arial"/>
      <family val="0"/>
      <charset val="1"/>
    </font>
    <font>
      <sz val="9"/>
      <color rgb="FF333330"/>
      <name val="Arial"/>
      <family val="0"/>
      <charset val="1"/>
    </font>
    <font>
      <b val="true"/>
      <sz val="9"/>
      <color rgb="FF1F4E8C"/>
      <name val="Arial"/>
      <family val="0"/>
      <charset val="1"/>
    </font>
    <font>
      <i val="true"/>
      <sz val="8"/>
      <color rgb="FF666662"/>
      <name val="Arial"/>
      <family val="0"/>
      <charset val="1"/>
    </font>
    <font>
      <b val="true"/>
      <sz val="9"/>
      <color rgb="FF0F0F0F"/>
      <name val="Arial"/>
      <family val="0"/>
      <charset val="1"/>
    </font>
    <font>
      <sz val="8"/>
      <color rgb="FFAABBDD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9.5"/>
      <color rgb="FF1A2E6C"/>
      <name val="Arial"/>
      <family val="0"/>
      <charset val="1"/>
    </font>
    <font>
      <b val="true"/>
      <sz val="9.5"/>
      <color rgb="FF8B1A10"/>
      <name val="Arial"/>
      <family val="0"/>
      <charset val="1"/>
    </font>
    <font>
      <sz val="9"/>
      <color rgb="FF666662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1A2E6C"/>
        <bgColor rgb="FF111F50"/>
      </patternFill>
    </fill>
    <fill>
      <patternFill patternType="solid">
        <fgColor rgb="FF111F50"/>
        <bgColor rgb="FF1A2E6C"/>
      </patternFill>
    </fill>
    <fill>
      <patternFill patternType="solid">
        <fgColor rgb="FFFFFFFF"/>
        <bgColor rgb="FFF5F5F3"/>
      </patternFill>
    </fill>
    <fill>
      <patternFill patternType="solid">
        <fgColor rgb="FFF5F5F3"/>
        <bgColor rgb="FFEDF0F8"/>
      </patternFill>
    </fill>
    <fill>
      <patternFill patternType="solid">
        <fgColor rgb="FF333330"/>
        <bgColor rgb="FF333300"/>
      </patternFill>
    </fill>
    <fill>
      <patternFill patternType="solid">
        <fgColor rgb="FFEDF0F8"/>
        <bgColor rgb="FFE6F4EF"/>
      </patternFill>
    </fill>
    <fill>
      <patternFill patternType="solid">
        <fgColor rgb="FF8B1A10"/>
        <bgColor rgb="FF800000"/>
      </patternFill>
    </fill>
    <fill>
      <patternFill patternType="solid">
        <fgColor rgb="FF0D6B4E"/>
        <bgColor rgb="FF008080"/>
      </patternFill>
    </fill>
    <fill>
      <patternFill patternType="solid">
        <fgColor rgb="FFE6F4EF"/>
        <bgColor rgb="FFEDF0F8"/>
      </patternFill>
    </fill>
    <fill>
      <patternFill patternType="solid">
        <fgColor rgb="FFFCE9E7"/>
        <bgColor rgb="FFF5F5F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2E2DF"/>
      </left>
      <right style="thin">
        <color rgb="FFE2E2DF"/>
      </right>
      <top style="thin">
        <color rgb="FFE2E2DF"/>
      </top>
      <bottom style="thin">
        <color rgb="FFE2E2D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5" fontId="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5" fontId="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0" fillId="6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1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8" fontId="11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1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8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0" fillId="8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11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1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9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0" fillId="9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11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1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8" fillId="7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8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8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1" fillId="1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1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1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5" borderId="0" xfId="0" applyFont="true" applyBorder="false" applyAlignment="true" applyProtection="false">
      <alignment horizontal="left" vertical="center" textRotation="0" wrapText="true" indent="1" shrinkToFit="false"/>
      <protection locked="true" hidden="false"/>
    </xf>
    <xf numFmtId="164" fontId="0" fillId="5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13" fillId="2" borderId="0" xfId="0" applyFont="true" applyBorder="false" applyAlignment="true" applyProtection="false">
      <alignment horizontal="left" vertical="center" textRotation="0" wrapText="false" indent="2" shrinkToFit="false"/>
      <protection locked="true" hidden="false"/>
    </xf>
    <xf numFmtId="164" fontId="5" fillId="3" borderId="0" xfId="0" applyFont="true" applyBorder="false" applyAlignment="true" applyProtection="false">
      <alignment horizontal="left" vertical="center" textRotation="0" wrapText="false" indent="2" shrinkToFit="false"/>
      <protection locked="true" hidden="false"/>
    </xf>
    <xf numFmtId="164" fontId="14" fillId="7" borderId="0" xfId="0" applyFont="true" applyBorder="false" applyAlignment="true" applyProtection="false">
      <alignment horizontal="left" vertical="center" textRotation="0" wrapText="true" indent="2" shrinkToFit="false"/>
      <protection locked="true" hidden="false"/>
    </xf>
    <xf numFmtId="164" fontId="8" fillId="4" borderId="0" xfId="0" applyFont="true" applyBorder="false" applyAlignment="true" applyProtection="false">
      <alignment horizontal="left" vertical="center" textRotation="0" wrapText="true" indent="2" shrinkToFit="false"/>
      <protection locked="true" hidden="false"/>
    </xf>
    <xf numFmtId="164" fontId="15" fillId="11" borderId="0" xfId="0" applyFont="true" applyBorder="false" applyAlignment="true" applyProtection="false">
      <alignment horizontal="left" vertical="center" textRotation="0" wrapText="true" indent="2" shrinkToFit="false"/>
      <protection locked="true" hidden="false"/>
    </xf>
    <xf numFmtId="164" fontId="16" fillId="4" borderId="0" xfId="0" applyFont="true" applyBorder="false" applyAlignment="true" applyProtection="false">
      <alignment horizontal="left" vertical="center" textRotation="0" wrapText="true" indent="2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111F50"/>
      <rgbColor rgb="FF808000"/>
      <rgbColor rgb="FF800080"/>
      <rgbColor rgb="FF0D6B4E"/>
      <rgbColor rgb="FFAABBDD"/>
      <rgbColor rgb="FF808080"/>
      <rgbColor rgb="FF9999FF"/>
      <rgbColor rgb="FF993366"/>
      <rgbColor rgb="FFF5F5F3"/>
      <rgbColor rgb="FFE6F4EF"/>
      <rgbColor rgb="FF660066"/>
      <rgbColor rgb="FFFF8080"/>
      <rgbColor rgb="FF0066CC"/>
      <rgbColor rgb="FFE2E2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DF0F8"/>
      <rgbColor rgb="FFCCFFCC"/>
      <rgbColor rgb="FFFCE9E7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2"/>
      <rgbColor rgb="FF969696"/>
      <rgbColor rgb="FF1A2E6C"/>
      <rgbColor rgb="FF339966"/>
      <rgbColor rgb="FF0F0F0F"/>
      <rgbColor rgb="FF333300"/>
      <rgbColor rgb="FF8B1A10"/>
      <rgbColor rgb="FF993366"/>
      <rgbColor rgb="FF1F4E8C"/>
      <rgbColor rgb="FF3333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6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36"/>
    <col collapsed="false" customWidth="true" hidden="false" outlineLevel="0" max="4" min="3" style="1" width="18"/>
    <col collapsed="false" customWidth="true" hidden="false" outlineLevel="0" max="5" min="5" style="1" width="2"/>
  </cols>
  <sheetData>
    <row r="1" customFormat="false" ht="7.5" hidden="false" customHeight="true" outlineLevel="0" collapsed="false"/>
    <row r="2" customFormat="false" ht="36" hidden="false" customHeight="true" outlineLevel="0" collapsed="false">
      <c r="B2" s="2" t="s">
        <v>0</v>
      </c>
      <c r="C2" s="3"/>
      <c r="D2" s="3"/>
    </row>
    <row r="3" customFormat="false" ht="19.5" hidden="false" customHeight="true" outlineLevel="0" collapsed="false">
      <c r="B3" s="4" t="s">
        <v>1</v>
      </c>
      <c r="C3" s="5"/>
      <c r="D3" s="6" t="s">
        <v>2</v>
      </c>
    </row>
    <row r="4" customFormat="false" ht="7.5" hidden="false" customHeight="true" outlineLevel="0" collapsed="false"/>
    <row r="5" customFormat="false" ht="6" hidden="false" customHeight="true" outlineLevel="0" collapsed="false"/>
    <row r="6" customFormat="false" ht="18" hidden="false" customHeight="true" outlineLevel="0" collapsed="false">
      <c r="B6" s="7" t="s">
        <v>3</v>
      </c>
      <c r="C6" s="8"/>
      <c r="D6" s="8"/>
    </row>
    <row r="7" customFormat="false" ht="15.75" hidden="false" customHeight="true" outlineLevel="0" collapsed="false">
      <c r="B7" s="9" t="s">
        <v>4</v>
      </c>
      <c r="C7" s="10" t="n">
        <v>100</v>
      </c>
      <c r="D7" s="11" t="s">
        <v>5</v>
      </c>
    </row>
    <row r="8" customFormat="false" ht="15.75" hidden="false" customHeight="true" outlineLevel="0" collapsed="false">
      <c r="B8" s="12" t="s">
        <v>6</v>
      </c>
      <c r="C8" s="13" t="n">
        <v>45</v>
      </c>
      <c r="D8" s="14" t="s">
        <v>7</v>
      </c>
    </row>
    <row r="9" customFormat="false" ht="15.75" hidden="false" customHeight="true" outlineLevel="0" collapsed="false">
      <c r="B9" s="9" t="s">
        <v>8</v>
      </c>
      <c r="C9" s="15" t="n">
        <v>0.07</v>
      </c>
      <c r="D9" s="11" t="s">
        <v>9</v>
      </c>
    </row>
    <row r="10" customFormat="false" ht="15.75" hidden="false" customHeight="true" outlineLevel="0" collapsed="false">
      <c r="B10" s="12" t="s">
        <v>10</v>
      </c>
      <c r="C10" s="13" t="n">
        <v>52.5</v>
      </c>
      <c r="D10" s="14" t="s">
        <v>11</v>
      </c>
    </row>
    <row r="11" customFormat="false" ht="15.75" hidden="false" customHeight="true" outlineLevel="0" collapsed="false">
      <c r="B11" s="9" t="s">
        <v>12</v>
      </c>
      <c r="C11" s="15" t="n">
        <v>0.1</v>
      </c>
      <c r="D11" s="11" t="s">
        <v>13</v>
      </c>
    </row>
    <row r="12" customFormat="false" ht="15.75" hidden="false" customHeight="true" outlineLevel="0" collapsed="false">
      <c r="B12" s="12" t="s">
        <v>14</v>
      </c>
      <c r="C12" s="13" t="n">
        <v>2.5</v>
      </c>
      <c r="D12" s="14" t="s">
        <v>15</v>
      </c>
    </row>
    <row r="13" customFormat="false" ht="6" hidden="false" customHeight="true" outlineLevel="0" collapsed="false"/>
    <row r="14" customFormat="false" ht="18" hidden="false" customHeight="true" outlineLevel="0" collapsed="false">
      <c r="B14" s="7" t="s">
        <v>16</v>
      </c>
      <c r="C14" s="8"/>
      <c r="D14" s="8"/>
    </row>
    <row r="15" customFormat="false" ht="15.75" hidden="false" customHeight="true" outlineLevel="0" collapsed="false">
      <c r="B15" s="9" t="s">
        <v>17</v>
      </c>
      <c r="C15" s="15" t="n">
        <v>0.04</v>
      </c>
      <c r="D15" s="11" t="s">
        <v>18</v>
      </c>
    </row>
    <row r="16" customFormat="false" ht="15.75" hidden="false" customHeight="true" outlineLevel="0" collapsed="false">
      <c r="B16" s="12" t="s">
        <v>19</v>
      </c>
      <c r="C16" s="16" t="n">
        <v>0.1</v>
      </c>
      <c r="D16" s="14" t="s">
        <v>20</v>
      </c>
    </row>
    <row r="17" customFormat="false" ht="6" hidden="false" customHeight="true" outlineLevel="0" collapsed="false"/>
    <row r="18" customFormat="false" ht="18" hidden="false" customHeight="true" outlineLevel="0" collapsed="false">
      <c r="B18" s="7" t="s">
        <v>21</v>
      </c>
      <c r="C18" s="8"/>
      <c r="D18" s="8"/>
    </row>
    <row r="19" customFormat="false" ht="15.75" hidden="false" customHeight="true" outlineLevel="0" collapsed="false">
      <c r="B19" s="9" t="s">
        <v>22</v>
      </c>
      <c r="C19" s="17" t="n">
        <v>5</v>
      </c>
      <c r="D19" s="11" t="s">
        <v>23</v>
      </c>
    </row>
    <row r="20" customFormat="false" ht="15.75" hidden="false" customHeight="true" outlineLevel="0" collapsed="false">
      <c r="B20" s="12" t="s">
        <v>24</v>
      </c>
      <c r="C20" s="13" t="n">
        <v>261.5</v>
      </c>
      <c r="D20" s="14" t="s">
        <v>25</v>
      </c>
    </row>
    <row r="21" customFormat="false" ht="6" hidden="false" customHeight="true" outlineLevel="0" collapsed="false"/>
    <row r="22" customFormat="false" ht="18" hidden="false" customHeight="true" outlineLevel="0" collapsed="false">
      <c r="B22" s="18" t="s">
        <v>26</v>
      </c>
      <c r="C22" s="19"/>
      <c r="D22" s="19"/>
    </row>
    <row r="23" customFormat="false" ht="15.75" hidden="false" customHeight="true" outlineLevel="0" collapsed="false">
      <c r="B23" s="9" t="s">
        <v>27</v>
      </c>
      <c r="C23" s="20" t="n">
        <f aca="false">C10*C15/(1-C15)</f>
        <v>2.1875</v>
      </c>
      <c r="D23" s="21" t="s">
        <v>28</v>
      </c>
    </row>
    <row r="24" customFormat="false" ht="15.75" hidden="false" customHeight="true" outlineLevel="0" collapsed="false">
      <c r="B24" s="22" t="s">
        <v>29</v>
      </c>
      <c r="C24" s="23" t="n">
        <f aca="false">C12-C23</f>
        <v>0.3125</v>
      </c>
      <c r="D24" s="24" t="s">
        <v>30</v>
      </c>
    </row>
    <row r="25" customFormat="false" ht="15.75" hidden="false" customHeight="true" outlineLevel="0" collapsed="false">
      <c r="B25" s="9" t="s">
        <v>31</v>
      </c>
      <c r="C25" s="20" t="n">
        <f aca="false">C12*C16</f>
        <v>0.25</v>
      </c>
      <c r="D25" s="21" t="s">
        <v>32</v>
      </c>
    </row>
    <row r="26" customFormat="false" ht="15.75" hidden="false" customHeight="true" outlineLevel="0" collapsed="false">
      <c r="B26" s="22" t="s">
        <v>33</v>
      </c>
      <c r="C26" s="23" t="n">
        <f aca="false">C24-C25</f>
        <v>0.0625</v>
      </c>
      <c r="D26" s="24" t="s">
        <v>34</v>
      </c>
    </row>
    <row r="27" customFormat="false" ht="15.75" hidden="false" customHeight="true" outlineLevel="0" collapsed="false">
      <c r="B27" s="9" t="s">
        <v>35</v>
      </c>
      <c r="C27" s="20" t="n">
        <f aca="false">C10+C23+C26</f>
        <v>54.75</v>
      </c>
      <c r="D27" s="21" t="s">
        <v>36</v>
      </c>
    </row>
    <row r="28" customFormat="false" ht="15.75" hidden="false" customHeight="true" outlineLevel="0" collapsed="false">
      <c r="B28" s="22" t="s">
        <v>37</v>
      </c>
      <c r="C28" s="25" t="n">
        <f aca="false">C10/(C10+C12)</f>
        <v>0.954545454545455</v>
      </c>
      <c r="D28" s="24" t="s">
        <v>38</v>
      </c>
    </row>
    <row r="29" customFormat="false" ht="6" hidden="false" customHeight="true" outlineLevel="0" collapsed="false"/>
    <row r="30" customFormat="false" ht="18" hidden="false" customHeight="true" outlineLevel="0" collapsed="false">
      <c r="B30" s="26" t="s">
        <v>39</v>
      </c>
      <c r="C30" s="27"/>
      <c r="D30" s="27"/>
    </row>
    <row r="31" customFormat="false" ht="15.75" hidden="false" customHeight="true" outlineLevel="0" collapsed="false">
      <c r="B31" s="9" t="s">
        <v>40</v>
      </c>
      <c r="C31" s="28" t="n">
        <f aca="false">C10*(1+C11)^C19</f>
        <v>84.551775</v>
      </c>
      <c r="D31" s="21" t="s">
        <v>41</v>
      </c>
    </row>
    <row r="32" customFormat="false" ht="15.75" hidden="false" customHeight="true" outlineLevel="0" collapsed="false">
      <c r="B32" s="22" t="s">
        <v>42</v>
      </c>
      <c r="C32" s="29" t="n">
        <f aca="false">C8+C31</f>
        <v>129.551775</v>
      </c>
      <c r="D32" s="24" t="s">
        <v>43</v>
      </c>
    </row>
    <row r="33" customFormat="false" ht="15.75" hidden="false" customHeight="true" outlineLevel="0" collapsed="false">
      <c r="B33" s="9" t="s">
        <v>44</v>
      </c>
      <c r="C33" s="28" t="n">
        <f aca="false">MAX(C20-C8-C31,0)</f>
        <v>131.948225</v>
      </c>
      <c r="D33" s="21" t="s">
        <v>45</v>
      </c>
    </row>
    <row r="34" customFormat="false" ht="15.75" hidden="false" customHeight="true" outlineLevel="0" collapsed="false">
      <c r="B34" s="22" t="s">
        <v>46</v>
      </c>
      <c r="C34" s="29" t="n">
        <f aca="false">C8*C9</f>
        <v>3.15</v>
      </c>
      <c r="D34" s="24" t="s">
        <v>47</v>
      </c>
    </row>
    <row r="35" customFormat="false" ht="6" hidden="false" customHeight="true" outlineLevel="0" collapsed="false"/>
    <row r="36" customFormat="false" ht="18" hidden="false" customHeight="true" outlineLevel="0" collapsed="false">
      <c r="B36" s="30" t="s">
        <v>48</v>
      </c>
      <c r="C36" s="31"/>
      <c r="D36" s="31"/>
    </row>
    <row r="37" customFormat="false" ht="15.75" hidden="false" customHeight="true" outlineLevel="0" collapsed="false">
      <c r="B37" s="9" t="s">
        <v>49</v>
      </c>
      <c r="C37" s="28" t="n">
        <f aca="false">C33*(C12*C16/C12)</f>
        <v>13.1948225</v>
      </c>
      <c r="D37" s="21" t="s">
        <v>50</v>
      </c>
    </row>
    <row r="38" customFormat="false" ht="15.75" hidden="false" customHeight="true" outlineLevel="0" collapsed="false">
      <c r="B38" s="22" t="s">
        <v>51</v>
      </c>
      <c r="C38" s="32" t="n">
        <f aca="false">IF(C25=0,"n/a",C37/C25)</f>
        <v>52.77929</v>
      </c>
      <c r="D38" s="24" t="s">
        <v>52</v>
      </c>
    </row>
    <row r="39" customFormat="false" ht="15.75" hidden="false" customHeight="true" outlineLevel="0" collapsed="false">
      <c r="B39" s="9" t="s">
        <v>53</v>
      </c>
      <c r="C39" s="33" t="n">
        <f aca="false">IF(C25=0,"n/a",(C37/C25)^(1/C19)-1)</f>
        <v>1.21051114426328</v>
      </c>
      <c r="D39" s="21" t="s">
        <v>54</v>
      </c>
    </row>
    <row r="40" customFormat="false" ht="15.75" hidden="false" customHeight="true" outlineLevel="0" collapsed="false">
      <c r="B40" s="22" t="s">
        <v>55</v>
      </c>
      <c r="C40" s="29" t="n">
        <f aca="false">C31</f>
        <v>84.551775</v>
      </c>
      <c r="D40" s="24" t="s">
        <v>56</v>
      </c>
    </row>
    <row r="41" customFormat="false" ht="15.75" hidden="false" customHeight="true" outlineLevel="0" collapsed="false">
      <c r="B41" s="9" t="s">
        <v>57</v>
      </c>
      <c r="C41" s="28" t="n">
        <f aca="false">C33*(1-(C12*C16/C12))</f>
        <v>118.7534025</v>
      </c>
      <c r="D41" s="21" t="s">
        <v>58</v>
      </c>
    </row>
    <row r="42" customFormat="false" ht="15.75" hidden="false" customHeight="true" outlineLevel="0" collapsed="false">
      <c r="B42" s="22" t="s">
        <v>59</v>
      </c>
      <c r="C42" s="29" t="n">
        <f aca="false">C40+C41</f>
        <v>203.3051775</v>
      </c>
      <c r="D42" s="24" t="s">
        <v>60</v>
      </c>
    </row>
    <row r="43" customFormat="false" ht="15.75" hidden="false" customHeight="true" outlineLevel="0" collapsed="false">
      <c r="B43" s="9" t="s">
        <v>61</v>
      </c>
      <c r="C43" s="34" t="n">
        <f aca="false">IF(C27=0,"n/a",C42/C27)</f>
        <v>3.71333657534247</v>
      </c>
      <c r="D43" s="21" t="s">
        <v>52</v>
      </c>
    </row>
    <row r="44" customFormat="false" ht="15.75" hidden="false" customHeight="true" outlineLevel="0" collapsed="false">
      <c r="B44" s="22" t="s">
        <v>62</v>
      </c>
      <c r="C44" s="25" t="n">
        <f aca="false">IF(C27=0,"n/a",(C42/C27)^(1/C19)-1)</f>
        <v>0.300028469418803</v>
      </c>
      <c r="D44" s="24" t="s">
        <v>63</v>
      </c>
    </row>
    <row r="45" customFormat="false" ht="6" hidden="false" customHeight="true" outlineLevel="0" collapsed="false"/>
    <row r="46" customFormat="false" ht="18" hidden="false" customHeight="true" outlineLevel="0" collapsed="false">
      <c r="B46" s="18" t="s">
        <v>64</v>
      </c>
      <c r="C46" s="19"/>
      <c r="D46" s="19"/>
    </row>
    <row r="47" customFormat="false" ht="15.75" hidden="false" customHeight="true" outlineLevel="0" collapsed="false">
      <c r="B47" s="7" t="s">
        <v>65</v>
      </c>
      <c r="C47" s="35" t="s">
        <v>66</v>
      </c>
      <c r="D47" s="35" t="s">
        <v>67</v>
      </c>
    </row>
    <row r="48" customFormat="false" ht="15" hidden="false" customHeight="true" outlineLevel="0" collapsed="false">
      <c r="B48" s="36" t="n">
        <v>100</v>
      </c>
      <c r="C48" s="37" t="n">
        <f aca="false">MAX(B48-C$8-C$31,0)</f>
        <v>0</v>
      </c>
      <c r="D48" s="38" t="str">
        <f aca="false">IF(C48=0,"—",C48*(C$12*C$16/C$12)/C$25)</f>
        <v>—</v>
      </c>
    </row>
    <row r="49" customFormat="false" ht="15" hidden="false" customHeight="true" outlineLevel="0" collapsed="false">
      <c r="B49" s="39" t="n">
        <v>130</v>
      </c>
      <c r="C49" s="40" t="n">
        <f aca="false">MAX(B49-C$8-C$31,0)</f>
        <v>0.448224999999965</v>
      </c>
      <c r="D49" s="41" t="n">
        <f aca="false">IF(C49=0,"—",C49*(C$12*C$16/C$12)/C$25)</f>
        <v>0.179289999999986</v>
      </c>
    </row>
    <row r="50" customFormat="false" ht="15" hidden="false" customHeight="true" outlineLevel="0" collapsed="false">
      <c r="B50" s="36" t="n">
        <v>150</v>
      </c>
      <c r="C50" s="37" t="n">
        <f aca="false">MAX(B50-C$8-C$31,0)</f>
        <v>20.448225</v>
      </c>
      <c r="D50" s="38" t="n">
        <f aca="false">IF(C50=0,"—",C50*(C$12*C$16/C$12)/C$25)</f>
        <v>8.17928999999999</v>
      </c>
    </row>
    <row r="51" customFormat="false" ht="15" hidden="false" customHeight="true" outlineLevel="0" collapsed="false">
      <c r="B51" s="39" t="n">
        <v>175</v>
      </c>
      <c r="C51" s="40" t="n">
        <f aca="false">MAX(B51-C$8-C$31,0)</f>
        <v>45.448225</v>
      </c>
      <c r="D51" s="41" t="n">
        <f aca="false">IF(C51=0,"—",C51*(C$12*C$16/C$12)/C$25)</f>
        <v>18.17929</v>
      </c>
    </row>
    <row r="52" customFormat="false" ht="15" hidden="false" customHeight="true" outlineLevel="0" collapsed="false">
      <c r="B52" s="36" t="n">
        <v>200</v>
      </c>
      <c r="C52" s="37" t="n">
        <f aca="false">MAX(B52-C$8-C$31,0)</f>
        <v>70.448225</v>
      </c>
      <c r="D52" s="38" t="n">
        <f aca="false">IF(C52=0,"—",C52*(C$12*C$16/C$12)/C$25)</f>
        <v>28.17929</v>
      </c>
    </row>
    <row r="53" customFormat="false" ht="15" hidden="false" customHeight="true" outlineLevel="0" collapsed="false">
      <c r="B53" s="39" t="n">
        <v>225</v>
      </c>
      <c r="C53" s="40" t="n">
        <f aca="false">MAX(B53-C$8-C$31,0)</f>
        <v>95.448225</v>
      </c>
      <c r="D53" s="41" t="n">
        <f aca="false">IF(C53=0,"—",C53*(C$12*C$16/C$12)/C$25)</f>
        <v>38.17929</v>
      </c>
    </row>
    <row r="54" customFormat="false" ht="15" hidden="false" customHeight="true" outlineLevel="0" collapsed="false">
      <c r="B54" s="36" t="n">
        <v>250</v>
      </c>
      <c r="C54" s="37" t="n">
        <f aca="false">MAX(B54-C$8-C$31,0)</f>
        <v>120.448225</v>
      </c>
      <c r="D54" s="38" t="n">
        <f aca="false">IF(C54=0,"—",C54*(C$12*C$16/C$12)/C$25)</f>
        <v>48.17929</v>
      </c>
    </row>
    <row r="55" customFormat="false" ht="15" hidden="false" customHeight="true" outlineLevel="0" collapsed="false">
      <c r="B55" s="42" t="n">
        <v>261.5</v>
      </c>
      <c r="C55" s="43" t="n">
        <f aca="false">MAX(B55-C$8-C$31,0)</f>
        <v>131.948225</v>
      </c>
      <c r="D55" s="44" t="str">
        <f aca="false">IF(C55=0,"—",C55*(C$12*C$16/C$12)/C$25)&amp;"  ← base case"</f>
        <v>52.77929  ← base case</v>
      </c>
    </row>
    <row r="56" customFormat="false" ht="15" hidden="false" customHeight="true" outlineLevel="0" collapsed="false">
      <c r="B56" s="36" t="n">
        <v>300</v>
      </c>
      <c r="C56" s="37" t="n">
        <f aca="false">MAX(B56-C$8-C$31,0)</f>
        <v>170.448225</v>
      </c>
      <c r="D56" s="38" t="n">
        <f aca="false">IF(C56=0,"—",C56*(C$12*C$16/C$12)/C$25)</f>
        <v>68.17929</v>
      </c>
    </row>
    <row r="57" customFormat="false" ht="15" hidden="false" customHeight="true" outlineLevel="0" collapsed="false">
      <c r="B57" s="39" t="n">
        <v>350</v>
      </c>
      <c r="C57" s="40" t="n">
        <f aca="false">MAX(B57-C$8-C$31,0)</f>
        <v>220.448225</v>
      </c>
      <c r="D57" s="41" t="n">
        <f aca="false">IF(C57=0,"—",C57*(C$12*C$16/C$12)/C$25)</f>
        <v>88.17929</v>
      </c>
    </row>
    <row r="58" customFormat="false" ht="15" hidden="false" customHeight="true" outlineLevel="0" collapsed="false">
      <c r="B58" s="36" t="n">
        <v>400</v>
      </c>
      <c r="C58" s="37" t="n">
        <f aca="false">MAX(B58-C$8-C$31,0)</f>
        <v>270.448225</v>
      </c>
      <c r="D58" s="38" t="n">
        <f aca="false">IF(C58=0,"—",C58*(C$12*C$16/C$12)/C$25)</f>
        <v>108.17929</v>
      </c>
    </row>
    <row r="59" customFormat="false" ht="15" hidden="false" customHeight="true" outlineLevel="0" collapsed="false">
      <c r="B59" s="39" t="n">
        <v>500</v>
      </c>
      <c r="C59" s="40" t="n">
        <f aca="false">MAX(B59-C$8-C$31,0)</f>
        <v>370.448225</v>
      </c>
      <c r="D59" s="41" t="n">
        <f aca="false">IF(C59=0,"—",C59*(C$12*C$16/C$12)/C$25)</f>
        <v>148.17929</v>
      </c>
    </row>
    <row r="60" customFormat="false" ht="6" hidden="false" customHeight="true" outlineLevel="0" collapsed="false"/>
    <row r="61" customFormat="false" ht="13.5" hidden="false" customHeight="true" outlineLevel="0" collapsed="false">
      <c r="B61" s="45" t="s">
        <v>68</v>
      </c>
      <c r="C61" s="46"/>
      <c r="D61" s="46"/>
    </row>
    <row r="62" customFormat="false" ht="6" hidden="false" customHeight="true" outlineLevel="0" collapsed="false"/>
    <row r="63" customFormat="false" ht="13.5" hidden="false" customHeight="true" outlineLevel="0" collapsed="false">
      <c r="B63" s="47" t="s">
        <v>69</v>
      </c>
      <c r="C63" s="3"/>
      <c r="D63" s="3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70"/>
  </cols>
  <sheetData>
    <row r="1" customFormat="false" ht="7.5" hidden="false" customHeight="true" outlineLevel="0" collapsed="false"/>
    <row r="2" customFormat="false" ht="31.5" hidden="false" customHeight="true" outlineLevel="0" collapsed="false">
      <c r="B2" s="48" t="s">
        <v>70</v>
      </c>
    </row>
    <row r="3" customFormat="false" ht="15.75" hidden="false" customHeight="true" outlineLevel="0" collapsed="false">
      <c r="B3" s="49" t="s">
        <v>71</v>
      </c>
    </row>
    <row r="8" customFormat="false" ht="15" hidden="false" customHeight="true" outlineLevel="0" collapsed="false">
      <c r="B8" s="50" t="s">
        <v>72</v>
      </c>
    </row>
    <row r="9" customFormat="false" ht="39.75" hidden="false" customHeight="true" outlineLevel="0" collapsed="false">
      <c r="B9" s="51" t="s">
        <v>73</v>
      </c>
    </row>
    <row r="10" customFormat="false" ht="15" hidden="false" customHeight="true" outlineLevel="0" collapsed="false">
      <c r="B10" s="50" t="s">
        <v>74</v>
      </c>
    </row>
    <row r="11" customFormat="false" ht="55.5" hidden="false" customHeight="true" outlineLevel="0" collapsed="false">
      <c r="B11" s="51" t="s">
        <v>75</v>
      </c>
    </row>
    <row r="12" customFormat="false" ht="15" hidden="false" customHeight="true" outlineLevel="0" collapsed="false">
      <c r="B12" s="50" t="s">
        <v>76</v>
      </c>
    </row>
    <row r="13" customFormat="false" ht="39.75" hidden="false" customHeight="true" outlineLevel="0" collapsed="false">
      <c r="B13" s="51" t="s">
        <v>77</v>
      </c>
    </row>
    <row r="14" customFormat="false" ht="15" hidden="false" customHeight="true" outlineLevel="0" collapsed="false">
      <c r="B14" s="50" t="s">
        <v>78</v>
      </c>
    </row>
    <row r="15" customFormat="false" ht="55.5" hidden="false" customHeight="true" outlineLevel="0" collapsed="false">
      <c r="B15" s="51" t="s">
        <v>79</v>
      </c>
    </row>
    <row r="16" customFormat="false" ht="15" hidden="false" customHeight="true" outlineLevel="0" collapsed="false">
      <c r="B16" s="50" t="s">
        <v>80</v>
      </c>
    </row>
    <row r="17" customFormat="false" ht="39.75" hidden="false" customHeight="true" outlineLevel="0" collapsed="false">
      <c r="B17" s="51" t="s">
        <v>81</v>
      </c>
    </row>
    <row r="18" customFormat="false" ht="15" hidden="false" customHeight="true" outlineLevel="0" collapsed="false">
      <c r="B18" s="50" t="s">
        <v>82</v>
      </c>
    </row>
    <row r="19" customFormat="false" ht="30" hidden="false" customHeight="true" outlineLevel="0" collapsed="false">
      <c r="B19" s="51" t="s">
        <v>83</v>
      </c>
    </row>
    <row r="20" customFormat="false" ht="15" hidden="false" customHeight="true" outlineLevel="0" collapsed="false">
      <c r="B20" s="52" t="s">
        <v>84</v>
      </c>
    </row>
    <row r="21" customFormat="false" ht="55.5" hidden="false" customHeight="true" outlineLevel="0" collapsed="false">
      <c r="B21" s="53" t="s">
        <v>85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2026-05-06T14:54:24Z</dcterms:created>
  <dc:creator>openpyxl</dc:creator>
  <dc:description/>
  <dc:language>en-US</dc:language>
  <cp:lastModifiedBy/>
  <dcterms:modified xsi:type="dcterms:W3CDTF">2026-05-06T14:54:59Z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